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863521773179a95/Documents/"/>
    </mc:Choice>
  </mc:AlternateContent>
  <xr:revisionPtr revIDLastSave="90" documentId="8_{A2A5B956-635B-4895-89DA-189E289A2733}" xr6:coauthVersionLast="47" xr6:coauthVersionMax="47" xr10:uidLastSave="{BB3A9EF9-4BA4-447A-9F7A-61E2EE952303}"/>
  <bookViews>
    <workbookView xWindow="-98" yWindow="-98" windowWidth="20715" windowHeight="13155" xr2:uid="{D7E7E844-2E7C-4817-86E3-A1B28B5C3051}"/>
  </bookViews>
  <sheets>
    <sheet name="Multi-Yr Planning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6" i="3" l="1"/>
  <c r="O23" i="3"/>
  <c r="O18" i="3"/>
  <c r="O15" i="3"/>
  <c r="K18" i="3"/>
  <c r="K17" i="3"/>
  <c r="K14" i="3"/>
  <c r="K16" i="3" s="1"/>
  <c r="I18" i="3"/>
  <c r="I17" i="3"/>
  <c r="I13" i="3"/>
  <c r="K13" i="3" s="1"/>
  <c r="I14" i="3"/>
  <c r="I12" i="3"/>
  <c r="K12" i="3" s="1"/>
  <c r="I15" i="3"/>
  <c r="K15" i="3" s="1"/>
  <c r="D34" i="3"/>
  <c r="I3" i="3"/>
  <c r="M3" i="3" s="1"/>
  <c r="O17" i="3" s="1"/>
  <c r="M24" i="3"/>
  <c r="O24" i="3" s="1"/>
  <c r="M19" i="3"/>
  <c r="O19" i="3" s="1"/>
  <c r="I24" i="3"/>
  <c r="F8" i="3"/>
  <c r="K8" i="3" s="1"/>
  <c r="O8" i="3" s="1"/>
  <c r="M8" i="3" s="1"/>
  <c r="F12" i="3"/>
  <c r="F13" i="3"/>
  <c r="F14" i="3"/>
  <c r="F17" i="3"/>
  <c r="F18" i="3"/>
  <c r="F23" i="3"/>
  <c r="K23" i="3" s="1"/>
  <c r="F7" i="3"/>
  <c r="K7" i="3" s="1"/>
  <c r="O7" i="3" s="1"/>
  <c r="M7" i="3" s="1"/>
  <c r="D24" i="3"/>
  <c r="F24" i="3" s="1"/>
  <c r="D19" i="3"/>
  <c r="F19" i="3" s="1"/>
  <c r="D9" i="3"/>
  <c r="F9" i="3" s="1"/>
  <c r="O12" i="3" l="1"/>
  <c r="O13" i="3"/>
  <c r="O14" i="3"/>
  <c r="M9" i="3"/>
  <c r="O9" i="3" s="1"/>
  <c r="I8" i="3"/>
  <c r="I7" i="3"/>
  <c r="I9" i="3"/>
  <c r="K9" i="3" s="1"/>
  <c r="M25" i="3"/>
  <c r="O25" i="3" s="1"/>
  <c r="K24" i="3"/>
  <c r="D25" i="3"/>
  <c r="F25" i="3" s="1"/>
  <c r="D21" i="3"/>
  <c r="M21" i="3" l="1"/>
  <c r="O21" i="3" s="1"/>
  <c r="D27" i="3"/>
  <c r="F27" i="3" s="1"/>
  <c r="F21" i="3"/>
  <c r="M27" i="3" l="1"/>
  <c r="M28" i="3" s="1"/>
  <c r="I19" i="3"/>
  <c r="K19" i="3"/>
  <c r="O27" i="3" l="1"/>
  <c r="I25" i="3"/>
  <c r="K25" i="3" s="1"/>
  <c r="I21" i="3"/>
  <c r="K21" i="3" l="1"/>
  <c r="I27" i="3"/>
  <c r="K27" i="3" l="1"/>
  <c r="I28" i="3"/>
</calcChain>
</file>

<file path=xl/sharedStrings.xml><?xml version="1.0" encoding="utf-8"?>
<sst xmlns="http://schemas.openxmlformats.org/spreadsheetml/2006/main" count="62" uniqueCount="43">
  <si>
    <t>Revenue</t>
  </si>
  <si>
    <t>Gross Margin</t>
  </si>
  <si>
    <t>Direct Admin:</t>
  </si>
  <si>
    <t>Sales (including Commission)</t>
  </si>
  <si>
    <t>Customer Service</t>
  </si>
  <si>
    <t>Total Direct Admin</t>
  </si>
  <si>
    <t>Contribution Margin</t>
  </si>
  <si>
    <t>General Administrative Expense</t>
  </si>
  <si>
    <t>Total Indirect Admin Expense</t>
  </si>
  <si>
    <t>Total Admin</t>
  </si>
  <si>
    <t>Operating Income / (Loss)</t>
  </si>
  <si>
    <t>Cost of Goods Sold</t>
  </si>
  <si>
    <t>Customer Months</t>
  </si>
  <si>
    <t>Billing/Collections</t>
  </si>
  <si>
    <t>Supply Chain Management</t>
  </si>
  <si>
    <t>Operations</t>
  </si>
  <si>
    <t>$Million</t>
  </si>
  <si>
    <t>Unit Cost</t>
  </si>
  <si>
    <t>Year 2</t>
  </si>
  <si>
    <t>Year 3</t>
  </si>
  <si>
    <t>Assumptions:</t>
  </si>
  <si>
    <t>--$10M  Capital availability to invest in new capabilities</t>
  </si>
  <si>
    <t>--Approximately 35% of admin dollars spent will qualify for capitalization</t>
  </si>
  <si>
    <t>Annual Growth Rate</t>
  </si>
  <si>
    <t>Action Plans</t>
  </si>
  <si>
    <t>(a)</t>
  </si>
  <si>
    <t>Price increase 10%</t>
  </si>
  <si>
    <t>-- Annual Revenue Growth</t>
  </si>
  <si>
    <t>Operating Margin</t>
  </si>
  <si>
    <t>(b)</t>
  </si>
  <si>
    <t>5% Inflation</t>
  </si>
  <si>
    <t>--Labor &amp; vendor inflation</t>
  </si>
  <si>
    <t>(c)</t>
  </si>
  <si>
    <t>--Materials cost increased</t>
  </si>
  <si>
    <t>(d)</t>
  </si>
  <si>
    <t>--New IVR System -- $5M and 12 months</t>
  </si>
  <si>
    <t>expense, net of capitalization</t>
  </si>
  <si>
    <t>Lowers unit cost for Customer Service by 1% in Yr 3</t>
  </si>
  <si>
    <t>--Operating Income 10% by Year 4</t>
  </si>
  <si>
    <t>labor/vendor inflation</t>
  </si>
  <si>
    <t>New IVR system (CS cost)</t>
  </si>
  <si>
    <t>New IVR system Build (IT cost)</t>
  </si>
  <si>
    <t>Run new IVR system - $150k in 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</si>
</sst>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&quot;$&quot;* #,##0.0_);_(&quot;$&quot;* \(#,##0.0\);_(&quot;$&quot;* &quot;-&quot;??_);_(@_)"/>
    <numFmt numFmtId="167" formatCode="0.0%"/>
    <numFmt numFmtId="168" formatCode="_(* #,##0_);_(* \(#,##0\);_(* &quot;-&quot;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44" fontId="0" fillId="0" borderId="1" xfId="2" applyFont="1" applyBorder="1"/>
    <xf numFmtId="166" fontId="0" fillId="0" borderId="1" xfId="2" applyNumberFormat="1" applyFont="1" applyBorder="1"/>
    <xf numFmtId="166" fontId="0" fillId="0" borderId="0" xfId="2" applyNumberFormat="1" applyFont="1" applyBorder="1"/>
    <xf numFmtId="44" fontId="0" fillId="0" borderId="0" xfId="2" applyFont="1" applyBorder="1"/>
    <xf numFmtId="164" fontId="0" fillId="0" borderId="0" xfId="1" applyNumberFormat="1" applyFont="1" applyBorder="1"/>
    <xf numFmtId="43" fontId="0" fillId="0" borderId="0" xfId="1" applyFont="1" applyBorder="1"/>
    <xf numFmtId="165" fontId="0" fillId="0" borderId="0" xfId="1" applyNumberFormat="1" applyFont="1" applyBorder="1"/>
    <xf numFmtId="167" fontId="0" fillId="0" borderId="0" xfId="3" applyNumberFormat="1" applyFont="1" applyBorder="1"/>
    <xf numFmtId="166" fontId="5" fillId="0" borderId="0" xfId="2" applyNumberFormat="1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left" indent="1"/>
    </xf>
    <xf numFmtId="166" fontId="0" fillId="0" borderId="2" xfId="2" applyNumberFormat="1" applyFont="1" applyBorder="1"/>
    <xf numFmtId="44" fontId="0" fillId="0" borderId="2" xfId="2" applyFont="1" applyBorder="1"/>
    <xf numFmtId="0" fontId="3" fillId="0" borderId="0" xfId="0" applyFont="1"/>
    <xf numFmtId="43" fontId="0" fillId="0" borderId="0" xfId="0" applyNumberFormat="1"/>
    <xf numFmtId="168" fontId="0" fillId="0" borderId="0" xfId="0" applyNumberFormat="1"/>
    <xf numFmtId="0" fontId="4" fillId="0" borderId="0" xfId="0" applyFont="1"/>
    <xf numFmtId="0" fontId="0" fillId="0" borderId="0" xfId="0" quotePrefix="1"/>
    <xf numFmtId="9" fontId="0" fillId="0" borderId="0" xfId="3" applyFont="1" applyBorder="1"/>
    <xf numFmtId="9" fontId="4" fillId="0" borderId="0" xfId="3" applyFont="1" applyBorder="1"/>
    <xf numFmtId="44" fontId="0" fillId="0" borderId="0" xfId="0" applyNumberFormat="1"/>
    <xf numFmtId="166" fontId="4" fillId="0" borderId="0" xfId="2" applyNumberFormat="1" applyFont="1" applyBorder="1"/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9" fontId="0" fillId="0" borderId="0" xfId="0" applyNumberFormat="1" applyAlignment="1">
      <alignment wrapText="1"/>
    </xf>
    <xf numFmtId="44" fontId="3" fillId="0" borderId="0" xfId="0" applyNumberFormat="1" applyFont="1"/>
    <xf numFmtId="44" fontId="4" fillId="0" borderId="0" xfId="2" applyFont="1" applyBorder="1"/>
    <xf numFmtId="0" fontId="0" fillId="0" borderId="0" xfId="0" quotePrefix="1" applyAlignment="1">
      <alignment vertical="center" wrapText="1"/>
    </xf>
    <xf numFmtId="44" fontId="0" fillId="0" borderId="0" xfId="2" applyFont="1" applyBorder="1" applyAlignment="1">
      <alignment horizontal="left" indent="2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wrapText="1"/>
    </xf>
    <xf numFmtId="0" fontId="0" fillId="2" borderId="0" xfId="0" applyFill="1" applyAlignment="1">
      <alignment horizontal="left" indent="1"/>
    </xf>
    <xf numFmtId="0" fontId="0" fillId="2" borderId="0" xfId="0" applyFill="1"/>
    <xf numFmtId="164" fontId="0" fillId="2" borderId="0" xfId="1" applyNumberFormat="1" applyFont="1" applyFill="1" applyBorder="1"/>
    <xf numFmtId="43" fontId="0" fillId="2" borderId="0" xfId="1" applyFont="1" applyFill="1" applyBorder="1"/>
    <xf numFmtId="44" fontId="0" fillId="2" borderId="0" xfId="2" applyFont="1" applyFill="1" applyBorder="1"/>
    <xf numFmtId="0" fontId="0" fillId="2" borderId="0" xfId="0" quotePrefix="1" applyFill="1" applyAlignment="1">
      <alignment vertical="center" wrapText="1"/>
    </xf>
    <xf numFmtId="166" fontId="0" fillId="2" borderId="0" xfId="2" applyNumberFormat="1" applyFont="1" applyFill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D0ADC-321B-4D87-AED7-2E907E663A81}">
  <dimension ref="A1:O39"/>
  <sheetViews>
    <sheetView tabSelected="1" topLeftCell="B1" workbookViewId="0">
      <selection activeCell="M15" sqref="M15"/>
    </sheetView>
  </sheetViews>
  <sheetFormatPr defaultColWidth="8.73046875" defaultRowHeight="14.25" x14ac:dyDescent="0.45"/>
  <cols>
    <col min="1" max="1" width="4.06640625" customWidth="1"/>
    <col min="2" max="2" width="30.19921875" bestFit="1" customWidth="1"/>
    <col min="3" max="3" width="9.06640625"/>
    <col min="4" max="4" width="12.53125" style="3" bestFit="1" customWidth="1"/>
    <col min="5" max="5" width="2.19921875" style="4" customWidth="1"/>
    <col min="6" max="6" width="11.06640625" style="21" bestFit="1" customWidth="1"/>
    <col min="7" max="7" width="3.265625" customWidth="1"/>
    <col min="8" max="8" width="26" style="23" customWidth="1"/>
    <col min="9" max="9" width="12.33203125" bestFit="1" customWidth="1"/>
    <col min="10" max="10" width="1.9296875" customWidth="1"/>
    <col min="11" max="11" width="9.9296875" style="21" customWidth="1"/>
    <col min="12" max="12" width="27.9296875" customWidth="1"/>
    <col min="13" max="13" width="14.53125" bestFit="1" customWidth="1"/>
    <col min="14" max="14" width="1.9296875" customWidth="1"/>
  </cols>
  <sheetData>
    <row r="1" spans="2:15" x14ac:dyDescent="0.45">
      <c r="D1" s="3">
        <v>1000000</v>
      </c>
    </row>
    <row r="2" spans="2:15" x14ac:dyDescent="0.45">
      <c r="G2" s="15"/>
      <c r="H2" s="24" t="s">
        <v>24</v>
      </c>
      <c r="I2" s="40" t="s">
        <v>18</v>
      </c>
      <c r="J2" s="41"/>
      <c r="K2" s="42"/>
      <c r="M2" s="40" t="s">
        <v>19</v>
      </c>
      <c r="N2" s="41"/>
      <c r="O2" s="42"/>
    </row>
    <row r="3" spans="2:15" x14ac:dyDescent="0.45">
      <c r="B3" t="s">
        <v>12</v>
      </c>
      <c r="D3" s="7">
        <v>4000000</v>
      </c>
      <c r="I3" s="16">
        <f>D3*(1+$C$4)</f>
        <v>4200000</v>
      </c>
      <c r="M3" s="16">
        <f>I3*(1+$C$4)</f>
        <v>4410000</v>
      </c>
    </row>
    <row r="4" spans="2:15" x14ac:dyDescent="0.45">
      <c r="B4" s="17" t="s">
        <v>23</v>
      </c>
      <c r="C4" s="20">
        <v>0.05</v>
      </c>
      <c r="D4" s="7"/>
    </row>
    <row r="5" spans="2:15" ht="16.5" x14ac:dyDescent="0.75">
      <c r="D5" s="9" t="s">
        <v>16</v>
      </c>
      <c r="F5" s="27" t="s">
        <v>17</v>
      </c>
      <c r="G5" s="14"/>
      <c r="I5" s="9" t="s">
        <v>16</v>
      </c>
      <c r="J5" s="4"/>
      <c r="K5" s="27" t="s">
        <v>17</v>
      </c>
      <c r="M5" s="9" t="s">
        <v>16</v>
      </c>
      <c r="N5" s="4"/>
      <c r="O5" s="14" t="s">
        <v>17</v>
      </c>
    </row>
    <row r="6" spans="2:15" ht="6" customHeight="1" x14ac:dyDescent="0.75">
      <c r="D6" s="9"/>
      <c r="I6" s="9"/>
      <c r="J6" s="4"/>
      <c r="M6" s="9"/>
      <c r="N6" s="4"/>
    </row>
    <row r="7" spans="2:15" x14ac:dyDescent="0.45">
      <c r="B7" t="s">
        <v>0</v>
      </c>
      <c r="D7" s="3">
        <v>100</v>
      </c>
      <c r="F7" s="4">
        <f>(D7*$D$1)/$D$3</f>
        <v>25</v>
      </c>
      <c r="G7" s="22" t="s">
        <v>25</v>
      </c>
      <c r="H7" s="25" t="s">
        <v>26</v>
      </c>
      <c r="I7" s="3">
        <f>(K7*$I$3)/1000000</f>
        <v>115.50000000000001</v>
      </c>
      <c r="J7" s="4"/>
      <c r="K7" s="28">
        <f>F7*1.1</f>
        <v>27.500000000000004</v>
      </c>
      <c r="L7" s="21"/>
      <c r="M7" s="3">
        <f>(O7*$M$3)/1000000</f>
        <v>121.27500000000002</v>
      </c>
      <c r="N7" s="4"/>
      <c r="O7" s="28">
        <f>K7</f>
        <v>27.500000000000004</v>
      </c>
    </row>
    <row r="8" spans="2:15" x14ac:dyDescent="0.45">
      <c r="B8" t="s">
        <v>11</v>
      </c>
      <c r="D8" s="3">
        <v>80</v>
      </c>
      <c r="F8" s="4">
        <f>(D8*$D$1)/$D$3</f>
        <v>20</v>
      </c>
      <c r="G8" s="3" t="s">
        <v>29</v>
      </c>
      <c r="H8" s="23" t="s">
        <v>30</v>
      </c>
      <c r="I8" s="3">
        <f>(K8*$I$3)/1000000</f>
        <v>88.2</v>
      </c>
      <c r="J8" s="4"/>
      <c r="K8" s="4">
        <f>F8*1.05</f>
        <v>21</v>
      </c>
      <c r="M8" s="3">
        <f>(O8*$M$3)/1000000</f>
        <v>92.61</v>
      </c>
      <c r="N8" s="4"/>
      <c r="O8" s="4">
        <f>K8</f>
        <v>21</v>
      </c>
    </row>
    <row r="9" spans="2:15" x14ac:dyDescent="0.45">
      <c r="B9" s="10" t="s">
        <v>1</v>
      </c>
      <c r="D9" s="12">
        <f>D7-D8</f>
        <v>20</v>
      </c>
      <c r="E9" s="13"/>
      <c r="F9" s="13">
        <f>(D9*$D$1)/$D$3</f>
        <v>5</v>
      </c>
      <c r="G9" s="3"/>
      <c r="I9" s="12">
        <f>I7-I8</f>
        <v>27.300000000000011</v>
      </c>
      <c r="J9" s="13"/>
      <c r="K9" s="13">
        <f>(I9*$D$1)/$D$3</f>
        <v>6.8250000000000028</v>
      </c>
      <c r="M9" s="12">
        <f>M7-M8</f>
        <v>28.66500000000002</v>
      </c>
      <c r="N9" s="13"/>
      <c r="O9" s="13">
        <f>(M9*$D$1)/$D$3</f>
        <v>7.1662500000000042</v>
      </c>
    </row>
    <row r="10" spans="2:15" x14ac:dyDescent="0.45">
      <c r="F10" s="4"/>
      <c r="G10" s="3"/>
      <c r="I10" s="3"/>
      <c r="J10" s="4"/>
      <c r="K10" s="4"/>
      <c r="M10" s="3"/>
      <c r="N10" s="4"/>
      <c r="O10" s="3"/>
    </row>
    <row r="11" spans="2:15" x14ac:dyDescent="0.45">
      <c r="B11" t="s">
        <v>2</v>
      </c>
      <c r="F11" s="4"/>
      <c r="G11" s="3"/>
      <c r="I11" s="3"/>
      <c r="J11" s="4"/>
      <c r="K11" s="4"/>
      <c r="M11" s="3"/>
      <c r="N11" s="4"/>
      <c r="O11" s="3"/>
    </row>
    <row r="12" spans="2:15" ht="43.5" customHeight="1" x14ac:dyDescent="0.45">
      <c r="B12" s="11" t="s">
        <v>3</v>
      </c>
      <c r="D12" s="3">
        <v>9.4</v>
      </c>
      <c r="F12" s="4">
        <f>(D12*$D$1)/$D$3</f>
        <v>2.35</v>
      </c>
      <c r="G12" s="4" t="s">
        <v>32</v>
      </c>
      <c r="H12" s="32" t="s">
        <v>39</v>
      </c>
      <c r="I12" s="3">
        <f>D12*1.04</f>
        <v>9.7760000000000016</v>
      </c>
      <c r="J12" s="4"/>
      <c r="K12" s="4">
        <f t="shared" ref="K12:K18" si="0">(I12*$D$1)/$I$3</f>
        <v>2.3276190476190481</v>
      </c>
      <c r="M12" s="3">
        <v>9.4</v>
      </c>
      <c r="N12" s="4"/>
      <c r="O12" s="3">
        <f>(M12*$D$1)/$M$3</f>
        <v>2.1315192743764171</v>
      </c>
    </row>
    <row r="13" spans="2:15" x14ac:dyDescent="0.45">
      <c r="B13" s="11" t="s">
        <v>13</v>
      </c>
      <c r="D13" s="5">
        <v>0.9</v>
      </c>
      <c r="E13" s="6"/>
      <c r="F13" s="4">
        <f>(D13*$D$1)/$D$3</f>
        <v>0.22500000000000001</v>
      </c>
      <c r="G13" s="4" t="s">
        <v>32</v>
      </c>
      <c r="H13" s="29" t="s">
        <v>39</v>
      </c>
      <c r="I13" s="3">
        <f t="shared" ref="I13:I14" si="1">D13*1.04</f>
        <v>0.93600000000000005</v>
      </c>
      <c r="J13" s="6"/>
      <c r="K13" s="4">
        <f t="shared" si="0"/>
        <v>0.22285714285714286</v>
      </c>
      <c r="M13" s="5">
        <v>0.9</v>
      </c>
      <c r="N13" s="6"/>
      <c r="O13" s="5">
        <f>(M13*$D$1)/$M$3</f>
        <v>0.20408163265306123</v>
      </c>
    </row>
    <row r="14" spans="2:15" s="34" customFormat="1" x14ac:dyDescent="0.45">
      <c r="B14" s="33" t="s">
        <v>4</v>
      </c>
      <c r="D14" s="35">
        <v>1.7</v>
      </c>
      <c r="E14" s="36"/>
      <c r="F14" s="37">
        <f>(D14*$D$1)/$D$3</f>
        <v>0.42499999999999999</v>
      </c>
      <c r="G14" s="37" t="s">
        <v>32</v>
      </c>
      <c r="H14" s="38" t="s">
        <v>39</v>
      </c>
      <c r="I14" s="39">
        <f t="shared" si="1"/>
        <v>1.768</v>
      </c>
      <c r="J14" s="36"/>
      <c r="K14" s="37">
        <f t="shared" si="0"/>
        <v>0.42095238095238097</v>
      </c>
      <c r="M14" s="35">
        <v>1.7</v>
      </c>
      <c r="N14" s="36"/>
      <c r="O14" s="35">
        <f>(M14*$D$1)/$M$3</f>
        <v>0.3854875283446712</v>
      </c>
    </row>
    <row r="15" spans="2:15" s="34" customFormat="1" x14ac:dyDescent="0.45">
      <c r="B15" s="33"/>
      <c r="D15" s="35"/>
      <c r="E15" s="36"/>
      <c r="F15" s="37"/>
      <c r="G15" s="37" t="s">
        <v>34</v>
      </c>
      <c r="H15" s="38" t="s">
        <v>41</v>
      </c>
      <c r="I15" s="39">
        <f>3.25</f>
        <v>3.25</v>
      </c>
      <c r="J15" s="36"/>
      <c r="K15" s="37">
        <f t="shared" si="0"/>
        <v>0.77380952380952384</v>
      </c>
      <c r="L15" s="34" t="s">
        <v>42</v>
      </c>
      <c r="M15" s="35">
        <v>0.15</v>
      </c>
      <c r="N15" s="36"/>
      <c r="O15" s="35">
        <f>(M15*$D$1)/$M$3</f>
        <v>3.4013605442176874E-2</v>
      </c>
    </row>
    <row r="16" spans="2:15" s="34" customFormat="1" x14ac:dyDescent="0.45">
      <c r="B16" s="33"/>
      <c r="D16" s="35"/>
      <c r="E16" s="36"/>
      <c r="F16" s="37"/>
      <c r="G16" s="37" t="s">
        <v>34</v>
      </c>
      <c r="H16" s="38" t="s">
        <v>40</v>
      </c>
      <c r="I16" s="39">
        <v>-1</v>
      </c>
      <c r="J16" s="36"/>
      <c r="K16" s="37">
        <f t="shared" si="0"/>
        <v>-0.23809523809523808</v>
      </c>
      <c r="M16" s="35">
        <v>-0.6</v>
      </c>
      <c r="N16" s="36"/>
      <c r="O16" s="35">
        <f>(M16*$D$1)/$M$3</f>
        <v>-0.1360544217687075</v>
      </c>
    </row>
    <row r="17" spans="1:15" x14ac:dyDescent="0.45">
      <c r="B17" s="11" t="s">
        <v>14</v>
      </c>
      <c r="D17" s="5">
        <v>0.6</v>
      </c>
      <c r="E17" s="6"/>
      <c r="F17" s="4">
        <f>(D17*$D$1)/$D$3</f>
        <v>0.15</v>
      </c>
      <c r="G17" s="4" t="s">
        <v>32</v>
      </c>
      <c r="H17" s="29" t="s">
        <v>39</v>
      </c>
      <c r="I17" s="3">
        <f t="shared" ref="I17:I18" si="2">D17*1.04</f>
        <v>0.624</v>
      </c>
      <c r="J17" s="6"/>
      <c r="K17" s="4">
        <f t="shared" si="0"/>
        <v>0.14857142857142858</v>
      </c>
      <c r="M17" s="5">
        <v>0.6</v>
      </c>
      <c r="N17" s="6"/>
      <c r="O17" s="5">
        <f>(M17*$D$1)/$M$3</f>
        <v>0.1360544217687075</v>
      </c>
    </row>
    <row r="18" spans="1:15" x14ac:dyDescent="0.45">
      <c r="B18" s="11" t="s">
        <v>15</v>
      </c>
      <c r="D18" s="5">
        <v>3.3</v>
      </c>
      <c r="E18" s="6"/>
      <c r="F18" s="4">
        <f>(D18*$D$1)/$D$3</f>
        <v>0.82499999999999996</v>
      </c>
      <c r="G18" s="4" t="s">
        <v>32</v>
      </c>
      <c r="H18" s="29" t="s">
        <v>39</v>
      </c>
      <c r="I18" s="3">
        <f t="shared" si="2"/>
        <v>3.4319999999999999</v>
      </c>
      <c r="J18" s="6"/>
      <c r="K18" s="4">
        <f t="shared" si="0"/>
        <v>0.81714285714285717</v>
      </c>
      <c r="M18" s="5">
        <v>3.3</v>
      </c>
      <c r="N18" s="6"/>
      <c r="O18" s="5">
        <f>(M18*$D$1)/$M$3</f>
        <v>0.74829931972789121</v>
      </c>
    </row>
    <row r="19" spans="1:15" x14ac:dyDescent="0.45">
      <c r="B19" s="10" t="s">
        <v>5</v>
      </c>
      <c r="D19" s="12">
        <f>SUM(D12:D18)</f>
        <v>15.899999999999999</v>
      </c>
      <c r="E19" s="13"/>
      <c r="F19" s="13">
        <f>(D19*$D$1)/$D$3</f>
        <v>3.9749999999999996</v>
      </c>
      <c r="G19" s="3"/>
      <c r="I19" s="12">
        <f>SUM(I12:I18)</f>
        <v>18.786000000000001</v>
      </c>
      <c r="J19" s="13"/>
      <c r="K19" s="13">
        <f>SUM(K12:K18)</f>
        <v>4.4728571428571433</v>
      </c>
      <c r="M19" s="12">
        <f>SUM(M12:M18)</f>
        <v>15.45</v>
      </c>
      <c r="N19" s="13"/>
      <c r="O19" s="12">
        <f>(M19*$D$1)/$M$3</f>
        <v>3.5034013605442178</v>
      </c>
    </row>
    <row r="20" spans="1:15" x14ac:dyDescent="0.45">
      <c r="F20" s="4"/>
      <c r="G20" s="3"/>
      <c r="I20" s="3"/>
      <c r="J20" s="4"/>
      <c r="K20" s="4"/>
      <c r="M20" s="3"/>
      <c r="N20" s="4"/>
      <c r="O20" s="3"/>
    </row>
    <row r="21" spans="1:15" x14ac:dyDescent="0.45">
      <c r="B21" s="10" t="s">
        <v>6</v>
      </c>
      <c r="D21" s="3">
        <f>D9-D19</f>
        <v>4.1000000000000014</v>
      </c>
      <c r="F21" s="4">
        <f>(D21*$D$1)/$D$3</f>
        <v>1.0250000000000004</v>
      </c>
      <c r="G21" s="3"/>
      <c r="I21" s="3">
        <f>I9-I19</f>
        <v>8.51400000000001</v>
      </c>
      <c r="J21" s="4"/>
      <c r="K21" s="4">
        <f>(I21*$D$1)/$D$3</f>
        <v>2.1285000000000025</v>
      </c>
      <c r="M21" s="3">
        <f>M9-M19</f>
        <v>13.215000000000021</v>
      </c>
      <c r="N21" s="4"/>
      <c r="O21" s="3">
        <f>(M21*$D$1)/$M$3</f>
        <v>2.9965986394557871</v>
      </c>
    </row>
    <row r="22" spans="1:15" x14ac:dyDescent="0.45">
      <c r="F22" s="4"/>
      <c r="G22" s="3"/>
      <c r="I22" s="3"/>
      <c r="J22" s="4"/>
      <c r="K22" s="4"/>
      <c r="M22" s="3"/>
      <c r="N22" s="4"/>
      <c r="O22" s="3"/>
    </row>
    <row r="23" spans="1:15" ht="14.55" customHeight="1" x14ac:dyDescent="0.45">
      <c r="B23" t="s">
        <v>7</v>
      </c>
      <c r="D23" s="3">
        <v>4.0999999999999996</v>
      </c>
      <c r="E23" s="6"/>
      <c r="F23" s="4">
        <f>(D23*$D$1)/$D$3</f>
        <v>1.0249999999999999</v>
      </c>
      <c r="G23" s="4" t="s">
        <v>32</v>
      </c>
      <c r="H23" s="29" t="s">
        <v>39</v>
      </c>
      <c r="I23" s="3">
        <v>4.0999999999999996</v>
      </c>
      <c r="J23" s="6"/>
      <c r="K23" s="4">
        <f t="shared" ref="K23" si="3">F23*1.04</f>
        <v>1.0659999999999998</v>
      </c>
      <c r="M23" s="3">
        <v>4.0999999999999996</v>
      </c>
      <c r="N23" s="6"/>
      <c r="O23" s="3">
        <f>(M23*$D$1)/$M$3</f>
        <v>0.92970521541950102</v>
      </c>
    </row>
    <row r="24" spans="1:15" x14ac:dyDescent="0.45">
      <c r="B24" s="10" t="s">
        <v>8</v>
      </c>
      <c r="D24" s="12">
        <f>+D23</f>
        <v>4.0999999999999996</v>
      </c>
      <c r="E24" s="13"/>
      <c r="F24" s="13">
        <f>(D24*$D$1)/$D$3</f>
        <v>1.0249999999999999</v>
      </c>
      <c r="G24" s="3"/>
      <c r="I24" s="12">
        <f>+I23</f>
        <v>4.0999999999999996</v>
      </c>
      <c r="J24" s="13"/>
      <c r="K24" s="13">
        <f>(I24*$D$1)/$D$3</f>
        <v>1.0249999999999999</v>
      </c>
      <c r="M24" s="12">
        <f>+M23</f>
        <v>4.0999999999999996</v>
      </c>
      <c r="N24" s="13"/>
      <c r="O24" s="12">
        <f>(M24*$D$1)/$M$3</f>
        <v>0.92970521541950102</v>
      </c>
    </row>
    <row r="25" spans="1:15" x14ac:dyDescent="0.45">
      <c r="B25" s="10" t="s">
        <v>9</v>
      </c>
      <c r="D25" s="12">
        <f>D24+D19</f>
        <v>20</v>
      </c>
      <c r="E25" s="13"/>
      <c r="F25" s="13">
        <f>(D25*$D$1)/$D$3</f>
        <v>5</v>
      </c>
      <c r="G25" s="3"/>
      <c r="I25" s="12">
        <f>I24+I19</f>
        <v>22.886000000000003</v>
      </c>
      <c r="J25" s="13"/>
      <c r="K25" s="13">
        <f>(I25*$D$1)/$D$3</f>
        <v>5.7215000000000007</v>
      </c>
      <c r="M25" s="12">
        <f>M24+M19</f>
        <v>19.549999999999997</v>
      </c>
      <c r="N25" s="13"/>
      <c r="O25" s="12">
        <f>(M25*$D$1)/$M$3</f>
        <v>4.433106575963718</v>
      </c>
    </row>
    <row r="26" spans="1:15" x14ac:dyDescent="0.45">
      <c r="F26" s="4"/>
      <c r="G26" s="3"/>
      <c r="I26" s="3"/>
      <c r="J26" s="4"/>
      <c r="K26" s="4"/>
      <c r="M26" s="3"/>
      <c r="N26" s="4"/>
      <c r="O26" s="3"/>
    </row>
    <row r="27" spans="1:15" ht="14.65" thickBot="1" x14ac:dyDescent="0.5">
      <c r="B27" t="s">
        <v>10</v>
      </c>
      <c r="D27" s="2">
        <f>+D21-D24</f>
        <v>0</v>
      </c>
      <c r="E27" s="1"/>
      <c r="F27" s="1">
        <f>(D27*$D$1)/$D$3</f>
        <v>0</v>
      </c>
      <c r="G27" s="3"/>
      <c r="I27" s="2">
        <f>+I21-I24</f>
        <v>4.4140000000000104</v>
      </c>
      <c r="J27" s="1"/>
      <c r="K27" s="1">
        <f>(I27*$D$1)/$D$3</f>
        <v>1.1035000000000026</v>
      </c>
      <c r="M27" s="2">
        <f>+M21-M24</f>
        <v>9.1150000000000215</v>
      </c>
      <c r="N27" s="1"/>
      <c r="O27" s="2">
        <f>(M27*$D$1)/$M$3</f>
        <v>2.0668934240362864</v>
      </c>
    </row>
    <row r="28" spans="1:15" ht="14.65" thickTop="1" x14ac:dyDescent="0.45">
      <c r="B28" t="s">
        <v>28</v>
      </c>
      <c r="I28" s="8">
        <f>I27/I7</f>
        <v>3.8216450216450301E-2</v>
      </c>
      <c r="M28" s="8">
        <f>M27/M7</f>
        <v>7.5159760874046758E-2</v>
      </c>
    </row>
    <row r="30" spans="1:15" x14ac:dyDescent="0.45">
      <c r="B30" s="14" t="s">
        <v>20</v>
      </c>
    </row>
    <row r="31" spans="1:15" x14ac:dyDescent="0.45">
      <c r="A31" s="22" t="s">
        <v>25</v>
      </c>
      <c r="B31" s="18" t="s">
        <v>27</v>
      </c>
      <c r="D31" s="20">
        <v>0.1</v>
      </c>
      <c r="H31" s="26"/>
    </row>
    <row r="32" spans="1:15" x14ac:dyDescent="0.45">
      <c r="A32" s="3" t="s">
        <v>29</v>
      </c>
      <c r="B32" s="18" t="s">
        <v>33</v>
      </c>
      <c r="D32" s="20">
        <v>0.05</v>
      </c>
      <c r="H32" s="26"/>
    </row>
    <row r="33" spans="1:8" x14ac:dyDescent="0.45">
      <c r="A33" s="4" t="s">
        <v>32</v>
      </c>
      <c r="B33" s="18" t="s">
        <v>31</v>
      </c>
      <c r="D33" s="20">
        <v>0.04</v>
      </c>
      <c r="H33" s="26"/>
    </row>
    <row r="34" spans="1:8" x14ac:dyDescent="0.45">
      <c r="A34" s="4" t="s">
        <v>34</v>
      </c>
      <c r="B34" s="18" t="s">
        <v>35</v>
      </c>
      <c r="D34" s="30">
        <f>(5*0.65)</f>
        <v>3.25</v>
      </c>
      <c r="F34" s="21" t="s">
        <v>36</v>
      </c>
      <c r="H34" s="26"/>
    </row>
    <row r="35" spans="1:8" x14ac:dyDescent="0.45">
      <c r="B35" s="31" t="s">
        <v>37</v>
      </c>
      <c r="D35" s="19"/>
      <c r="H35" s="26"/>
    </row>
    <row r="36" spans="1:8" x14ac:dyDescent="0.45">
      <c r="B36" s="18"/>
      <c r="D36" s="19"/>
      <c r="H36" s="26"/>
    </row>
    <row r="37" spans="1:8" x14ac:dyDescent="0.45">
      <c r="B37" s="18" t="s">
        <v>38</v>
      </c>
    </row>
    <row r="38" spans="1:8" x14ac:dyDescent="0.45">
      <c r="B38" s="18" t="s">
        <v>21</v>
      </c>
    </row>
    <row r="39" spans="1:8" x14ac:dyDescent="0.45">
      <c r="B39" s="18" t="s">
        <v>22</v>
      </c>
    </row>
  </sheetData>
  <mergeCells count="2">
    <mergeCell ref="I2:K2"/>
    <mergeCell ref="M2:O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EC7417646AF4F862DAF0A64A3C05F" ma:contentTypeVersion="10" ma:contentTypeDescription="Create a new document." ma:contentTypeScope="" ma:versionID="b746958a0c2f763063e01f57a1eeeef5">
  <xsd:schema xmlns:xsd="http://www.w3.org/2001/XMLSchema" xmlns:xs="http://www.w3.org/2001/XMLSchema" xmlns:p="http://schemas.microsoft.com/office/2006/metadata/properties" xmlns:ns3="817e5a74-7021-40db-9eec-fb43a6599ed3" xmlns:ns4="94672d5b-c863-4af3-b11c-dd3aa32fefba" targetNamespace="http://schemas.microsoft.com/office/2006/metadata/properties" ma:root="true" ma:fieldsID="45033790394ae40430c66a33dd26a22f" ns3:_="" ns4:_="">
    <xsd:import namespace="817e5a74-7021-40db-9eec-fb43a6599ed3"/>
    <xsd:import namespace="94672d5b-c863-4af3-b11c-dd3aa32fefb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7e5a74-7021-40db-9eec-fb43a6599e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72d5b-c863-4af3-b11c-dd3aa32fefb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17e5a74-7021-40db-9eec-fb43a6599ed3" xsi:nil="true"/>
  </documentManagement>
</p:properties>
</file>

<file path=customXml/itemProps1.xml><?xml version="1.0" encoding="utf-8"?>
<ds:datastoreItem xmlns:ds="http://schemas.openxmlformats.org/officeDocument/2006/customXml" ds:itemID="{8F9FA0A8-D61C-42E8-906D-C73CD313DC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76C826-1414-4951-9103-FD76B5A438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7e5a74-7021-40db-9eec-fb43a6599ed3"/>
    <ds:schemaRef ds:uri="94672d5b-c863-4af3-b11c-dd3aa32fef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980235-405F-4E52-9577-27FD45E8A9D4}">
  <ds:schemaRefs>
    <ds:schemaRef ds:uri="http://purl.org/dc/terms/"/>
    <ds:schemaRef ds:uri="94672d5b-c863-4af3-b11c-dd3aa32fefba"/>
    <ds:schemaRef ds:uri="817e5a74-7021-40db-9eec-fb43a6599ed3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Multi-Yr Planning</vt:lpstr>
    </vt:vector>
  </TitlesOfParts>
  <Company>Guidewell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Allen, Ginger</dc:creator>
  <cp:lastModifiedBy>Ginger Allen</cp:lastModifiedBy>
  <dcterms:created xsi:type="dcterms:W3CDTF">2024-04-19T13:23:47Z</dcterms:created>
  <dcterms:modified xsi:type="dcterms:W3CDTF">2024-06-12T17:38:51Z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0x010100BA6EC7417646AF4F862DAF0A64A3C05F</vt:lpwstr>
  </property>
</Properties>
</file>